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/>
  <xr:revisionPtr revIDLastSave="0" documentId="13_ncr:1_{B53FC1D4-1F2D-476F-ABE7-4040E1A228D9}" xr6:coauthVersionLast="47" xr6:coauthVersionMax="47" xr10:uidLastSave="{00000000-0000-0000-0000-000000000000}"/>
  <bookViews>
    <workbookView xWindow="1275" yWindow="-120" windowWidth="27645" windowHeight="16440" xr2:uid="{00000000-000D-0000-FFFF-FFFF00000000}"/>
  </bookViews>
  <sheets>
    <sheet name="Data calculations" sheetId="8" r:id="rId1"/>
    <sheet name="Consta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" i="8" l="1"/>
  <c r="R8" i="8"/>
  <c r="R9" i="8"/>
  <c r="R10" i="8"/>
  <c r="R6" i="8"/>
  <c r="L6" i="8"/>
  <c r="L7" i="8"/>
  <c r="L8" i="8"/>
  <c r="L9" i="8"/>
  <c r="L10" i="8"/>
  <c r="H6" i="8" l="1"/>
  <c r="H7" i="8"/>
  <c r="H8" i="8"/>
  <c r="H9" i="8"/>
  <c r="H10" i="8"/>
  <c r="N7" i="8" l="1"/>
  <c r="N8" i="8"/>
  <c r="N9" i="8"/>
  <c r="O9" i="8" s="1"/>
  <c r="N10" i="8"/>
  <c r="T7" i="8"/>
  <c r="T8" i="8"/>
  <c r="U8" i="8" s="1"/>
  <c r="T9" i="8"/>
  <c r="T10" i="8"/>
  <c r="N6" i="8"/>
  <c r="O6" i="8" s="1"/>
  <c r="T6" i="8"/>
  <c r="U6" i="8" s="1"/>
  <c r="O8" i="8" l="1"/>
  <c r="P8" i="8"/>
  <c r="V8" i="8"/>
  <c r="P10" i="8"/>
  <c r="V10" i="8"/>
  <c r="V9" i="8"/>
  <c r="V7" i="8"/>
  <c r="P7" i="8"/>
  <c r="U10" i="8"/>
  <c r="O10" i="8"/>
  <c r="U9" i="8"/>
  <c r="U7" i="8"/>
  <c r="P9" i="8"/>
  <c r="O7" i="8"/>
  <c r="V6" i="8"/>
  <c r="P6" i="8"/>
</calcChain>
</file>

<file path=xl/sharedStrings.xml><?xml version="1.0" encoding="utf-8"?>
<sst xmlns="http://schemas.openxmlformats.org/spreadsheetml/2006/main" count="113" uniqueCount="68">
  <si>
    <t>flow rate</t>
  </si>
  <si>
    <t>Formaldehyde</t>
  </si>
  <si>
    <t>Formic acid</t>
  </si>
  <si>
    <t>Faraday</t>
  </si>
  <si>
    <t>C/mol</t>
  </si>
  <si>
    <t>C = A*s</t>
  </si>
  <si>
    <t>F</t>
  </si>
  <si>
    <t>M(F)</t>
  </si>
  <si>
    <t>g/mol</t>
  </si>
  <si>
    <t>FA</t>
  </si>
  <si>
    <t>M(FA)</t>
  </si>
  <si>
    <t>z F</t>
  </si>
  <si>
    <t>z FA</t>
  </si>
  <si>
    <t>concentration</t>
  </si>
  <si>
    <t>Experiment</t>
  </si>
  <si>
    <t>mol/L</t>
  </si>
  <si>
    <t>mL/min</t>
  </si>
  <si>
    <t>cm^2</t>
  </si>
  <si>
    <t>mA</t>
  </si>
  <si>
    <t>mA/cm^2</t>
  </si>
  <si>
    <t>s</t>
  </si>
  <si>
    <t>mg/L</t>
  </si>
  <si>
    <t>mg</t>
  </si>
  <si>
    <t>%</t>
  </si>
  <si>
    <t>name</t>
  </si>
  <si>
    <t>electrolyte</t>
  </si>
  <si>
    <t>volume after exp</t>
  </si>
  <si>
    <t>mL</t>
  </si>
  <si>
    <t>surface area</t>
  </si>
  <si>
    <t>current</t>
  </si>
  <si>
    <t>current density</t>
  </si>
  <si>
    <t>time</t>
  </si>
  <si>
    <t>F Produced (concentration)</t>
  </si>
  <si>
    <t>F initial</t>
  </si>
  <si>
    <t>Formaldehyd (F)</t>
  </si>
  <si>
    <t>Formic acid (FA)</t>
  </si>
  <si>
    <t>F theoretical</t>
  </si>
  <si>
    <t>F measured</t>
  </si>
  <si>
    <t>F FE</t>
  </si>
  <si>
    <t>FA initial</t>
  </si>
  <si>
    <t>FA theoretical</t>
  </si>
  <si>
    <t>FA measured</t>
  </si>
  <si>
    <t>FA produced (concentration)</t>
  </si>
  <si>
    <t>FA produced (total)</t>
  </si>
  <si>
    <t>FA FE</t>
  </si>
  <si>
    <t>e-chem measurement</t>
  </si>
  <si>
    <t>F Produced (amount)</t>
  </si>
  <si>
    <t>.dta</t>
  </si>
  <si>
    <t>H1</t>
  </si>
  <si>
    <t>H2</t>
  </si>
  <si>
    <t>H3</t>
  </si>
  <si>
    <t>H4</t>
  </si>
  <si>
    <t>H5</t>
  </si>
  <si>
    <t>H6</t>
  </si>
  <si>
    <t>Charge</t>
  </si>
  <si>
    <t>C</t>
  </si>
  <si>
    <t>potential cell</t>
  </si>
  <si>
    <t>potential vs FC</t>
  </si>
  <si>
    <t>charge</t>
  </si>
  <si>
    <t>CV</t>
  </si>
  <si>
    <t>FS_ViT_E08_S02_CV_Exp_NaOMe_0,1M_Before_01</t>
  </si>
  <si>
    <t>FS_VIT_E14_S03_CA_Exp_NaOMe_0.1M_150ml MeOH_01</t>
  </si>
  <si>
    <t>FS_VIT_E19_S03_CA_Exp_NaOMe_0.1M_175ml_0%_H2O MeOH_01_0</t>
  </si>
  <si>
    <t>FS_VIT_E20_S04_CA_Exp_NaOMe_0.1M_175ml_0%_H2O MeOH_01</t>
  </si>
  <si>
    <t>FS_VIT_E23_S04_CA_Exp_NaOMe_0.5M_175ml_0%_H2O MeOH_02</t>
  </si>
  <si>
    <t>FS_VIT_E24_S03_CA_Exp_NaOMe_1M_175ml_0%_H2O MeOH_01</t>
  </si>
  <si>
    <t>Parameters: 100 mV/s, 2 mV steps, -0.6 &amp; 2.4 V vs Fc, 10 cycles.</t>
  </si>
  <si>
    <t>The charge was integrated from the CA curves via the Gamry Echem Analyst software via the quick integration tool.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</si>
</sst>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rgb="FF202122"/>
      <name val="Arial"/>
      <family val="2"/>
    </font>
    <font>
      <sz val="9"/>
      <color rgb="FF000000"/>
      <name val="Arial"/>
      <family val="2"/>
    </font>
    <font>
      <sz val="11"/>
      <color theme="1"/>
      <name val="Century Schoolbook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/>
    <xf numFmtId="0" fontId="0" fillId="0" borderId="1" xfId="0" applyFont="1" applyBorder="1"/>
  </cellXfs>
  <cellStyles count="2">
    <cellStyle name="Standard" xfId="0" builtinId="0"/>
    <cellStyle name="Standard 2" xfId="1" xr:uid="{625A7786-0135-4314-A654-B094810190FD}"/>
  </cellStyles>
  <dxfs count="7">
    <dxf>
      <numFmt numFmtId="164" formatCode="0.0"/>
    </dxf>
    <dxf>
      <numFmt numFmtId="2" formatCode="0.00"/>
    </dxf>
    <dxf>
      <numFmt numFmtId="2" formatCode="0.00"/>
    </dxf>
    <dxf>
      <numFmt numFmtId="164" formatCode="0.0"/>
    </dxf>
    <dxf>
      <numFmt numFmtId="164" formatCode="0.0"/>
    </dxf>
    <dxf>
      <numFmt numFmtId="2" formatCode="0.00"/>
    </dxf>
    <dxf>
      <numFmt numFmtId="16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879A453-4468-4B75-B73A-0FBC4CC60347}" name="Tabelle5" displayName="Tabelle5" ref="A4:V10" totalsRowShown="0">
  <autoFilter ref="A4:V10" xr:uid="{C879A453-4468-4B75-B73A-0FBC4CC60347}"/>
  <tableColumns count="22">
    <tableColumn id="1" xr3:uid="{8B531A7E-98CE-4BE7-A862-EAFB24964EFC}" name="name"/>
    <tableColumn id="25" xr3:uid="{1965C762-5116-40F2-8F7C-BD15F45B4D06}" name="e-chem measurement"/>
    <tableColumn id="4" xr3:uid="{0E7D98E5-EFDC-4217-BB40-A2CFEBDD4DB4}" name="concentration"/>
    <tableColumn id="6" xr3:uid="{3716ADF4-BF52-49CB-9E9C-D0FA47838AF4}" name="volume after exp"/>
    <tableColumn id="7" xr3:uid="{EAA22E39-DE4D-4590-A525-DDBBA5FA7C65}" name="flow rate"/>
    <tableColumn id="8" xr3:uid="{604EF045-DDD6-46C4-AD06-00F23E68789A}" name="surface area"/>
    <tableColumn id="9" xr3:uid="{764D8627-28F4-4904-97E9-470D48DAAB97}" name="current"/>
    <tableColumn id="10" xr3:uid="{528AC687-395E-4C01-994E-DC988BF0D44E}" name="current density" dataDxfId="1">
      <calculatedColumnFormula>Tabelle5[[#This Row],[current]]+0.4</calculatedColumnFormula>
    </tableColumn>
    <tableColumn id="11" xr3:uid="{3E078EE0-4B70-4320-96F8-95A269B96CDF}" name="time"/>
    <tableColumn id="2" xr3:uid="{7032F119-2130-46C5-949E-2ECC2A9AAB87}" name="charge"/>
    <tableColumn id="12" xr3:uid="{420B78EE-77B2-4600-BCDA-4F1FA12540C0}" name="F initial"/>
    <tableColumn id="13" xr3:uid="{4CA7BDC8-1F50-4A27-B1FB-B72C0CBF2467}" name="F theoretical" dataDxfId="0">
      <calculatedColumnFormula>(Tabelle5[[#This Row],[current]]*Tabelle5[[#This Row],[time]])/(Constants!$B$4*Constants!$B$1)*Constants!$B$2/Tabelle5[[#This Row],[volume after exp]]*1000</calculatedColumnFormula>
    </tableColumn>
    <tableColumn id="14" xr3:uid="{8F823D74-7112-451B-ABD0-DE66840695EB}" name="F measured"/>
    <tableColumn id="15" xr3:uid="{52DCEDB6-ABE8-4921-B9FB-377E0207BC7E}" name="F Produced (concentration)">
      <calculatedColumnFormula>Tabelle5[[#This Row],[F measured]]-Tabelle5[[#This Row],[F initial]]</calculatedColumnFormula>
    </tableColumn>
    <tableColumn id="16" xr3:uid="{ED9072AD-A5C4-42CF-BAA0-35D60291AC10}" name="F Produced (amount)" dataDxfId="6">
      <calculatedColumnFormula>Tabelle5[[#This Row],[F Produced (concentration)]]*Tabelle5[[#This Row],[volume after exp]]/1000</calculatedColumnFormula>
    </tableColumn>
    <tableColumn id="17" xr3:uid="{A2BA1889-EAFE-48E0-B154-212331142DBD}" name="F FE" dataDxfId="5">
      <calculatedColumnFormula>Tabelle5[[#This Row],[F Produced (concentration)]]/Tabelle5[[#This Row],[F theoretical]]*100</calculatedColumnFormula>
    </tableColumn>
    <tableColumn id="18" xr3:uid="{89ECE369-DF50-4002-9A44-57B9A07B9394}" name="FA initial"/>
    <tableColumn id="19" xr3:uid="{C3ECC8EB-A14A-4D7D-8DFD-1472F9A7B9D2}" name="FA theoretical" dataDxfId="4">
      <calculatedColumnFormula>(Tabelle5[[#This Row],[current]]*Tabelle5[[#This Row],[time]])/(Constants!$B$5*Constants!$B$1)*Constants!$B$3/Tabelle5[[#This Row],[volume after exp]]*1000</calculatedColumnFormula>
    </tableColumn>
    <tableColumn id="20" xr3:uid="{5DBF91B0-DA4A-4FBE-8914-7B8BE0F89EED}" name="FA measured"/>
    <tableColumn id="21" xr3:uid="{8B156386-23F9-4253-BB05-339405896578}" name="FA produced (concentration)">
      <calculatedColumnFormula>Tabelle5[[#This Row],[FA measured]]-Tabelle5[[#This Row],[FA initial]]</calculatedColumnFormula>
    </tableColumn>
    <tableColumn id="22" xr3:uid="{F80011AB-DB4E-4140-93DB-7ADEF9BB80E1}" name="FA produced (total)" dataDxfId="3">
      <calculatedColumnFormula>Tabelle5[[#This Row],[FA produced (concentration)]]*Tabelle5[[#This Row],[volume after exp]]/1000</calculatedColumnFormula>
    </tableColumn>
    <tableColumn id="23" xr3:uid="{D99CB1DC-1A1C-45B4-BA0A-8BAE9D74CFBC}" name="FA FE" dataDxfId="2">
      <calculatedColumnFormula>Tabelle5[[#This Row],[FA produced (concentration)]]/Tabelle5[[#This Row],[FA theoretical]]*100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A9EE7-81A8-41D7-8008-18138340CB01}">
  <dimension ref="A1:Z18"/>
  <sheetViews>
    <sheetView tabSelected="1" topLeftCell="G1" zoomScale="85" zoomScaleNormal="85" workbookViewId="0">
      <selection activeCell="Y14" sqref="Y14"/>
    </sheetView>
  </sheetViews>
  <sheetFormatPr baseColWidth="10" defaultRowHeight="15" x14ac:dyDescent="0.25"/>
  <cols>
    <col min="2" max="2" width="21.7109375" customWidth="1"/>
    <col min="3" max="3" width="15.5703125" bestFit="1" customWidth="1"/>
    <col min="4" max="4" width="16.28515625" bestFit="1" customWidth="1"/>
    <col min="6" max="6" width="14" bestFit="1" customWidth="1"/>
    <col min="7" max="7" width="14.42578125" bestFit="1" customWidth="1"/>
    <col min="8" max="8" width="16.7109375" style="3" bestFit="1" customWidth="1"/>
    <col min="12" max="12" width="14.42578125" style="5" bestFit="1" customWidth="1"/>
    <col min="13" max="13" width="13.5703125" bestFit="1" customWidth="1"/>
    <col min="14" max="14" width="27.5703125" bestFit="1" customWidth="1"/>
    <col min="15" max="15" width="19.28515625" style="5" bestFit="1" customWidth="1"/>
    <col min="16" max="16" width="11.42578125" style="3"/>
    <col min="18" max="18" width="15.7109375" style="5" bestFit="1" customWidth="1"/>
    <col min="19" max="19" width="14.85546875" bestFit="1" customWidth="1"/>
    <col min="20" max="20" width="29" bestFit="1" customWidth="1"/>
    <col min="21" max="21" width="20.5703125" style="5" bestFit="1" customWidth="1"/>
    <col min="22" max="22" width="11.42578125" style="3"/>
  </cols>
  <sheetData>
    <row r="1" spans="1:26" x14ac:dyDescent="0.25">
      <c r="A1" s="6" t="s">
        <v>24</v>
      </c>
      <c r="B1" s="6"/>
      <c r="C1" s="6" t="s">
        <v>25</v>
      </c>
      <c r="D1" s="6"/>
      <c r="E1" s="6"/>
      <c r="F1" s="6" t="s">
        <v>14</v>
      </c>
      <c r="G1" s="6"/>
      <c r="H1" s="6"/>
      <c r="I1" s="6"/>
      <c r="J1" s="6"/>
      <c r="K1" s="6" t="s">
        <v>34</v>
      </c>
      <c r="L1" s="6"/>
      <c r="M1" s="6"/>
      <c r="N1" s="6"/>
      <c r="O1" s="6"/>
      <c r="P1" s="6"/>
      <c r="Q1" s="6" t="s">
        <v>35</v>
      </c>
      <c r="R1" s="6"/>
      <c r="S1" s="6"/>
      <c r="T1" s="6"/>
      <c r="U1" s="6"/>
      <c r="V1" s="6"/>
      <c r="W1" s="6"/>
      <c r="X1" s="6"/>
      <c r="Y1" s="6"/>
      <c r="Z1" s="6"/>
    </row>
    <row r="2" spans="1:26" x14ac:dyDescent="0.25">
      <c r="A2" t="s">
        <v>24</v>
      </c>
      <c r="B2" t="s">
        <v>45</v>
      </c>
      <c r="C2" t="s">
        <v>13</v>
      </c>
      <c r="D2" s="4" t="s">
        <v>26</v>
      </c>
      <c r="E2" t="s">
        <v>0</v>
      </c>
      <c r="F2" t="s">
        <v>28</v>
      </c>
      <c r="G2" t="s">
        <v>56</v>
      </c>
      <c r="H2" s="3" t="s">
        <v>57</v>
      </c>
      <c r="I2" t="s">
        <v>31</v>
      </c>
      <c r="J2" t="s">
        <v>54</v>
      </c>
      <c r="K2" t="s">
        <v>33</v>
      </c>
      <c r="L2" s="5" t="s">
        <v>36</v>
      </c>
      <c r="M2" t="s">
        <v>37</v>
      </c>
      <c r="N2" t="s">
        <v>32</v>
      </c>
      <c r="O2" s="5" t="s">
        <v>46</v>
      </c>
      <c r="P2" s="3" t="s">
        <v>38</v>
      </c>
      <c r="Q2" t="s">
        <v>39</v>
      </c>
      <c r="R2" s="5" t="s">
        <v>40</v>
      </c>
      <c r="S2" t="s">
        <v>41</v>
      </c>
      <c r="T2" t="s">
        <v>42</v>
      </c>
      <c r="U2" s="5" t="s">
        <v>43</v>
      </c>
      <c r="V2" s="3" t="s">
        <v>44</v>
      </c>
    </row>
    <row r="3" spans="1:26" x14ac:dyDescent="0.25">
      <c r="B3" t="s">
        <v>47</v>
      </c>
      <c r="C3" t="s">
        <v>15</v>
      </c>
      <c r="D3" t="s">
        <v>27</v>
      </c>
      <c r="E3" t="s">
        <v>16</v>
      </c>
      <c r="F3" t="s">
        <v>17</v>
      </c>
      <c r="G3" t="s">
        <v>18</v>
      </c>
      <c r="H3" s="3" t="s">
        <v>19</v>
      </c>
      <c r="I3" t="s">
        <v>20</v>
      </c>
      <c r="J3" t="s">
        <v>55</v>
      </c>
      <c r="K3" t="s">
        <v>21</v>
      </c>
      <c r="L3" s="5" t="s">
        <v>21</v>
      </c>
      <c r="M3" t="s">
        <v>21</v>
      </c>
      <c r="N3" t="s">
        <v>21</v>
      </c>
      <c r="O3" s="5" t="s">
        <v>22</v>
      </c>
      <c r="P3" s="3" t="s">
        <v>23</v>
      </c>
      <c r="Q3" t="s">
        <v>21</v>
      </c>
      <c r="R3" s="5" t="s">
        <v>21</v>
      </c>
      <c r="S3" t="s">
        <v>21</v>
      </c>
      <c r="T3" t="s">
        <v>21</v>
      </c>
      <c r="U3" s="5" t="s">
        <v>22</v>
      </c>
      <c r="V3" s="3" t="s">
        <v>23</v>
      </c>
    </row>
    <row r="4" spans="1:26" x14ac:dyDescent="0.25">
      <c r="A4" t="s">
        <v>24</v>
      </c>
      <c r="B4" t="s">
        <v>45</v>
      </c>
      <c r="C4" t="s">
        <v>13</v>
      </c>
      <c r="D4" s="4" t="s">
        <v>26</v>
      </c>
      <c r="E4" t="s">
        <v>0</v>
      </c>
      <c r="F4" t="s">
        <v>28</v>
      </c>
      <c r="G4" t="s">
        <v>29</v>
      </c>
      <c r="H4" s="3" t="s">
        <v>30</v>
      </c>
      <c r="I4" t="s">
        <v>31</v>
      </c>
      <c r="J4" t="s">
        <v>58</v>
      </c>
      <c r="K4" t="s">
        <v>33</v>
      </c>
      <c r="L4" s="5" t="s">
        <v>36</v>
      </c>
      <c r="M4" t="s">
        <v>37</v>
      </c>
      <c r="N4" t="s">
        <v>32</v>
      </c>
      <c r="O4" s="5" t="s">
        <v>46</v>
      </c>
      <c r="P4" s="3" t="s">
        <v>38</v>
      </c>
      <c r="Q4" t="s">
        <v>39</v>
      </c>
      <c r="R4" s="5" t="s">
        <v>40</v>
      </c>
      <c r="S4" t="s">
        <v>41</v>
      </c>
      <c r="T4" t="s">
        <v>42</v>
      </c>
      <c r="U4" s="5" t="s">
        <v>43</v>
      </c>
      <c r="V4" s="3" t="s">
        <v>44</v>
      </c>
    </row>
    <row r="5" spans="1:26" x14ac:dyDescent="0.25">
      <c r="A5" t="s">
        <v>48</v>
      </c>
      <c r="B5" t="s">
        <v>60</v>
      </c>
      <c r="C5">
        <v>0.1</v>
      </c>
      <c r="D5">
        <v>150</v>
      </c>
      <c r="F5">
        <v>0.4</v>
      </c>
      <c r="G5" t="s">
        <v>59</v>
      </c>
      <c r="H5" t="s">
        <v>59</v>
      </c>
      <c r="I5" t="s">
        <v>59</v>
      </c>
      <c r="J5" t="s">
        <v>59</v>
      </c>
      <c r="K5" t="s">
        <v>59</v>
      </c>
      <c r="L5" t="s">
        <v>59</v>
      </c>
      <c r="M5" t="s">
        <v>59</v>
      </c>
      <c r="N5" t="s">
        <v>59</v>
      </c>
      <c r="O5" t="s">
        <v>59</v>
      </c>
      <c r="P5" t="s">
        <v>59</v>
      </c>
      <c r="Q5" t="s">
        <v>59</v>
      </c>
      <c r="R5" t="s">
        <v>59</v>
      </c>
      <c r="S5" t="s">
        <v>59</v>
      </c>
      <c r="T5" t="s">
        <v>59</v>
      </c>
      <c r="U5" t="s">
        <v>59</v>
      </c>
      <c r="V5" t="s">
        <v>59</v>
      </c>
      <c r="W5" s="3" t="s">
        <v>66</v>
      </c>
      <c r="Y5" s="3"/>
    </row>
    <row r="6" spans="1:26" x14ac:dyDescent="0.25">
      <c r="A6" t="s">
        <v>49</v>
      </c>
      <c r="B6" t="s">
        <v>61</v>
      </c>
      <c r="C6">
        <v>0.1</v>
      </c>
      <c r="D6">
        <v>150</v>
      </c>
      <c r="F6">
        <v>0.7</v>
      </c>
      <c r="G6">
        <v>2</v>
      </c>
      <c r="H6" s="3">
        <f>Tabelle5[[#This Row],[current]]+0.4</f>
        <v>2.4</v>
      </c>
      <c r="I6">
        <v>7200</v>
      </c>
      <c r="J6">
        <v>88.02</v>
      </c>
      <c r="K6">
        <v>5.3</v>
      </c>
      <c r="L6" s="5">
        <f>((Tabelle5[[#This Row],[charge]]*Constants!$B$2*1000)/(Constants!$B$4*Constants!$B$1))/Tabelle5[[#This Row],[volume after exp]]*1000</f>
        <v>91.31784215162979</v>
      </c>
      <c r="M6">
        <v>76.400000000000006</v>
      </c>
      <c r="N6">
        <f>Tabelle5[[#This Row],[F measured]]-Tabelle5[[#This Row],[F initial]]</f>
        <v>71.100000000000009</v>
      </c>
      <c r="O6" s="5">
        <f>Tabelle5[[#This Row],[F Produced (concentration)]]*Tabelle5[[#This Row],[volume after exp]]/1000</f>
        <v>10.665000000000003</v>
      </c>
      <c r="P6" s="3">
        <f>Tabelle5[[#This Row],[F Produced (concentration)]]/Tabelle5[[#This Row],[F theoretical]]*100</f>
        <v>77.859921264829239</v>
      </c>
      <c r="Q6">
        <v>1.65</v>
      </c>
      <c r="R6" s="5">
        <f>((Tabelle5[[#This Row],[charge]]*Constants!$B$3*1000)/(Constants!$B$5*Constants!$B$1))/Tabelle5[[#This Row],[volume after exp]]*1000</f>
        <v>69.978416334145194</v>
      </c>
      <c r="S6">
        <v>8.4</v>
      </c>
      <c r="T6">
        <f>Tabelle5[[#This Row],[FA measured]]-Tabelle5[[#This Row],[FA initial]]</f>
        <v>6.75</v>
      </c>
      <c r="U6" s="5">
        <f>Tabelle5[[#This Row],[FA produced (concentration)]]*Tabelle5[[#This Row],[volume after exp]]/1000</f>
        <v>1.0125</v>
      </c>
      <c r="V6" s="3">
        <f>Tabelle5[[#This Row],[FA produced (concentration)]]/Tabelle5[[#This Row],[FA theoretical]]*100</f>
        <v>9.6458313200014683</v>
      </c>
      <c r="W6" s="3"/>
      <c r="Y6" s="3"/>
    </row>
    <row r="7" spans="1:26" x14ac:dyDescent="0.25">
      <c r="A7" t="s">
        <v>50</v>
      </c>
      <c r="B7" t="s">
        <v>62</v>
      </c>
      <c r="C7">
        <v>0.1</v>
      </c>
      <c r="D7">
        <v>175</v>
      </c>
      <c r="F7">
        <v>0.7</v>
      </c>
      <c r="G7">
        <v>0.3</v>
      </c>
      <c r="H7" s="3">
        <f>Tabelle5[[#This Row],[current]]+0.4</f>
        <v>0.7</v>
      </c>
      <c r="I7">
        <v>7200</v>
      </c>
      <c r="J7">
        <v>39.090000000000003</v>
      </c>
      <c r="K7">
        <v>8.49</v>
      </c>
      <c r="L7" s="5">
        <f>((Tabelle5[[#This Row],[charge]]*Constants!$B$2*1000)/(Constants!$B$4*Constants!$B$1))/Tabelle5[[#This Row],[volume after exp]]*1000</f>
        <v>34.761071669171379</v>
      </c>
      <c r="M7">
        <v>25.34</v>
      </c>
      <c r="N7">
        <f>Tabelle5[[#This Row],[F measured]]-Tabelle5[[#This Row],[F initial]]</f>
        <v>16.850000000000001</v>
      </c>
      <c r="O7" s="5">
        <f>Tabelle5[[#This Row],[F Produced (concentration)]]*Tabelle5[[#This Row],[volume after exp]]/1000</f>
        <v>2.9487500000000004</v>
      </c>
      <c r="P7" s="3">
        <f>Tabelle5[[#This Row],[F Produced (concentration)]]/Tabelle5[[#This Row],[F theoretical]]*100</f>
        <v>48.473764446519624</v>
      </c>
      <c r="Q7">
        <v>1.85</v>
      </c>
      <c r="R7" s="5">
        <f>((Tabelle5[[#This Row],[charge]]*Constants!$B$3*1000)/(Constants!$B$5*Constants!$B$1))/Tabelle5[[#This Row],[volume after exp]]*1000</f>
        <v>26.638000725501378</v>
      </c>
      <c r="S7">
        <v>2.5</v>
      </c>
      <c r="T7">
        <f>Tabelle5[[#This Row],[FA measured]]-Tabelle5[[#This Row],[FA initial]]</f>
        <v>0.64999999999999991</v>
      </c>
      <c r="U7" s="5">
        <f>Tabelle5[[#This Row],[FA produced (concentration)]]*Tabelle5[[#This Row],[volume after exp]]/1000</f>
        <v>0.11374999999999999</v>
      </c>
      <c r="V7" s="3">
        <f>Tabelle5[[#This Row],[FA produced (concentration)]]/Tabelle5[[#This Row],[FA theoretical]]*100</f>
        <v>2.4401230659091278</v>
      </c>
      <c r="W7" s="3"/>
      <c r="Y7" s="3"/>
    </row>
    <row r="8" spans="1:26" x14ac:dyDescent="0.25">
      <c r="A8" t="s">
        <v>51</v>
      </c>
      <c r="B8" t="s">
        <v>63</v>
      </c>
      <c r="C8">
        <v>0.1</v>
      </c>
      <c r="D8">
        <v>175</v>
      </c>
      <c r="F8">
        <v>0.7</v>
      </c>
      <c r="G8">
        <v>0.9</v>
      </c>
      <c r="H8" s="3">
        <f>Tabelle5[[#This Row],[current]]+0.4</f>
        <v>1.3</v>
      </c>
      <c r="I8">
        <v>5400</v>
      </c>
      <c r="J8">
        <v>1.8089999999999999</v>
      </c>
      <c r="K8">
        <v>8.0299999999999994</v>
      </c>
      <c r="L8" s="5">
        <f>((Tabelle5[[#This Row],[charge]]*Constants!$B$2*1000)/(Constants!$B$4*Constants!$B$1))/Tabelle5[[#This Row],[volume after exp]]*1000</f>
        <v>1.608666632118982</v>
      </c>
      <c r="M8">
        <v>13.5</v>
      </c>
      <c r="N8">
        <f>Tabelle5[[#This Row],[F measured]]-Tabelle5[[#This Row],[F initial]]</f>
        <v>5.4700000000000006</v>
      </c>
      <c r="O8" s="5">
        <f>Tabelle5[[#This Row],[F Produced (concentration)]]*Tabelle5[[#This Row],[volume after exp]]/1000</f>
        <v>0.95725000000000016</v>
      </c>
      <c r="P8" s="3">
        <f>Tabelle5[[#This Row],[F Produced (concentration)]]/Tabelle5[[#This Row],[F theoretical]]*100</f>
        <v>340.03316105306163</v>
      </c>
      <c r="Q8">
        <v>2.25</v>
      </c>
      <c r="R8" s="5">
        <f>((Tabelle5[[#This Row],[charge]]*Constants!$B$3*1000)/(Constants!$B$5*Constants!$B$1))/Tabelle5[[#This Row],[volume after exp]]*1000</f>
        <v>1.2327486137741619</v>
      </c>
      <c r="S8">
        <v>3.05</v>
      </c>
      <c r="T8">
        <f>Tabelle5[[#This Row],[FA measured]]-Tabelle5[[#This Row],[FA initial]]</f>
        <v>0.79999999999999982</v>
      </c>
      <c r="U8" s="5">
        <f>Tabelle5[[#This Row],[FA produced (concentration)]]*Tabelle5[[#This Row],[volume after exp]]/1000</f>
        <v>0.13999999999999996</v>
      </c>
      <c r="V8" s="3">
        <f>Tabelle5[[#This Row],[FA produced (concentration)]]/Tabelle5[[#This Row],[FA theoretical]]*100</f>
        <v>64.895631685257683</v>
      </c>
      <c r="W8" s="3"/>
      <c r="Y8" s="3"/>
    </row>
    <row r="9" spans="1:26" x14ac:dyDescent="0.25">
      <c r="A9" t="s">
        <v>52</v>
      </c>
      <c r="B9" t="s">
        <v>64</v>
      </c>
      <c r="C9">
        <v>0.5</v>
      </c>
      <c r="D9">
        <v>175</v>
      </c>
      <c r="F9">
        <v>0.7</v>
      </c>
      <c r="G9">
        <v>2</v>
      </c>
      <c r="H9" s="3">
        <f>Tabelle5[[#This Row],[current]]+0.4</f>
        <v>2.4</v>
      </c>
      <c r="I9">
        <v>7200</v>
      </c>
      <c r="J9">
        <v>345</v>
      </c>
      <c r="K9">
        <v>33.81</v>
      </c>
      <c r="L9" s="5">
        <f>((Tabelle5[[#This Row],[charge]]*Constants!$B$2*1000)/(Constants!$B$4*Constants!$B$1))/Tabelle5[[#This Row],[volume after exp]]*1000</f>
        <v>306.79380214541118</v>
      </c>
      <c r="M9">
        <v>232.4</v>
      </c>
      <c r="N9">
        <f>Tabelle5[[#This Row],[F measured]]-Tabelle5[[#This Row],[F initial]]</f>
        <v>198.59</v>
      </c>
      <c r="O9" s="5">
        <f>Tabelle5[[#This Row],[F Produced (concentration)]]*Tabelle5[[#This Row],[volume after exp]]/1000</f>
        <v>34.753250000000001</v>
      </c>
      <c r="P9" s="3">
        <f>Tabelle5[[#This Row],[F Produced (concentration)]]/Tabelle5[[#This Row],[F theoretical]]*100</f>
        <v>64.730773115773118</v>
      </c>
      <c r="Q9">
        <v>6.22</v>
      </c>
      <c r="R9" s="5">
        <f>((Tabelle5[[#This Row],[charge]]*Constants!$B$3*1000)/(Constants!$B$5*Constants!$B$1))/Tabelle5[[#This Row],[volume after exp]]*1000</f>
        <v>235.10131108462454</v>
      </c>
      <c r="S9">
        <v>78.88</v>
      </c>
      <c r="T9">
        <f>Tabelle5[[#This Row],[FA measured]]-Tabelle5[[#This Row],[FA initial]]</f>
        <v>72.66</v>
      </c>
      <c r="U9" s="5">
        <f>Tabelle5[[#This Row],[FA produced (concentration)]]*Tabelle5[[#This Row],[volume after exp]]/1000</f>
        <v>12.7155</v>
      </c>
      <c r="V9" s="3">
        <f>Tabelle5[[#This Row],[FA produced (concentration)]]/Tabelle5[[#This Row],[FA theoretical]]*100</f>
        <v>30.905825095057033</v>
      </c>
      <c r="W9" s="3"/>
      <c r="Y9" s="3"/>
    </row>
    <row r="10" spans="1:26" x14ac:dyDescent="0.25">
      <c r="A10" t="s">
        <v>53</v>
      </c>
      <c r="B10" t="s">
        <v>65</v>
      </c>
      <c r="C10">
        <v>1</v>
      </c>
      <c r="D10">
        <v>175</v>
      </c>
      <c r="F10">
        <v>0.7</v>
      </c>
      <c r="G10">
        <v>2</v>
      </c>
      <c r="H10" s="3">
        <f>Tabelle5[[#This Row],[current]]+0.4</f>
        <v>2.4</v>
      </c>
      <c r="I10">
        <v>7200</v>
      </c>
      <c r="J10">
        <v>400.4</v>
      </c>
      <c r="K10">
        <v>65.14</v>
      </c>
      <c r="L10" s="5">
        <f>((Tabelle5[[#This Row],[charge]]*Constants!$B$2*1000)/(Constants!$B$4*Constants!$B$1))/Tabelle5[[#This Row],[volume after exp]]*1000</f>
        <v>356.05866196818158</v>
      </c>
      <c r="M10">
        <v>241.4</v>
      </c>
      <c r="N10">
        <f>Tabelle5[[#This Row],[F measured]]-Tabelle5[[#This Row],[F initial]]</f>
        <v>176.26</v>
      </c>
      <c r="O10" s="5">
        <f>Tabelle5[[#This Row],[F Produced (concentration)]]*Tabelle5[[#This Row],[volume after exp]]/1000</f>
        <v>30.845500000000001</v>
      </c>
      <c r="P10" s="3">
        <f>Tabelle5[[#This Row],[F Produced (concentration)]]/Tabelle5[[#This Row],[F theoretical]]*100</f>
        <v>49.503078797659214</v>
      </c>
      <c r="Q10">
        <v>6.91</v>
      </c>
      <c r="R10" s="5">
        <f>((Tabelle5[[#This Row],[charge]]*Constants!$B$3*1000)/(Constants!$B$5*Constants!$B$1))/Tabelle5[[#This Row],[volume after exp]]*1000</f>
        <v>272.85381147328604</v>
      </c>
      <c r="S10">
        <v>120.3</v>
      </c>
      <c r="T10">
        <f>Tabelle5[[#This Row],[FA measured]]-Tabelle5[[#This Row],[FA initial]]</f>
        <v>113.39</v>
      </c>
      <c r="U10" s="5">
        <f>Tabelle5[[#This Row],[FA produced (concentration)]]*Tabelle5[[#This Row],[volume after exp]]/1000</f>
        <v>19.843250000000001</v>
      </c>
      <c r="V10" s="3">
        <f>Tabelle5[[#This Row],[FA produced (concentration)]]/Tabelle5[[#This Row],[FA theoretical]]*100</f>
        <v>41.557051883477733</v>
      </c>
      <c r="W10" s="3"/>
      <c r="Y10" s="3"/>
    </row>
    <row r="11" spans="1:26" x14ac:dyDescent="0.25">
      <c r="J11" s="7"/>
      <c r="W11" s="3"/>
      <c r="Y11" s="3"/>
    </row>
    <row r="12" spans="1:26" x14ac:dyDescent="0.25">
      <c r="J12" s="8" t="s">
        <v>67</v>
      </c>
      <c r="W12" s="3"/>
      <c r="Y12" s="3"/>
    </row>
    <row r="13" spans="1:26" x14ac:dyDescent="0.25">
      <c r="W13" s="3"/>
      <c r="Y13" s="3"/>
    </row>
    <row r="14" spans="1:26" x14ac:dyDescent="0.25">
      <c r="W14" s="3"/>
      <c r="Y14" s="3"/>
    </row>
    <row r="15" spans="1:26" x14ac:dyDescent="0.25">
      <c r="W15" s="3"/>
      <c r="Y15" s="3"/>
    </row>
    <row r="16" spans="1:26" x14ac:dyDescent="0.25">
      <c r="W16" s="3"/>
      <c r="Y16" s="3"/>
    </row>
    <row r="17" spans="23:25" x14ac:dyDescent="0.25">
      <c r="W17" s="3"/>
      <c r="Y17" s="3"/>
    </row>
    <row r="18" spans="23:25" x14ac:dyDescent="0.25">
      <c r="W18" s="3"/>
      <c r="Y18" s="3"/>
    </row>
  </sheetData>
  <mergeCells count="7">
    <mergeCell ref="A1:B1"/>
    <mergeCell ref="Y1:Z1"/>
    <mergeCell ref="W1:X1"/>
    <mergeCell ref="C1:E1"/>
    <mergeCell ref="K1:P1"/>
    <mergeCell ref="Q1:V1"/>
    <mergeCell ref="F1:J1"/>
  </mergeCells>
  <phoneticPr fontId="4" type="noConversion"/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"/>
  <sheetViews>
    <sheetView workbookViewId="0">
      <selection activeCell="A2" sqref="A2:C3"/>
    </sheetView>
  </sheetViews>
  <sheetFormatPr baseColWidth="10" defaultColWidth="11.42578125" defaultRowHeight="15" x14ac:dyDescent="0.25"/>
  <sheetData>
    <row r="1" spans="1:12" x14ac:dyDescent="0.25">
      <c r="A1" t="s">
        <v>3</v>
      </c>
      <c r="B1" s="1">
        <v>96485</v>
      </c>
      <c r="C1" t="s">
        <v>4</v>
      </c>
      <c r="D1" t="s">
        <v>5</v>
      </c>
      <c r="K1" t="s">
        <v>6</v>
      </c>
      <c r="L1" t="s">
        <v>1</v>
      </c>
    </row>
    <row r="2" spans="1:12" x14ac:dyDescent="0.25">
      <c r="A2" t="s">
        <v>7</v>
      </c>
      <c r="B2" s="1">
        <v>30.03</v>
      </c>
      <c r="C2" t="s">
        <v>8</v>
      </c>
      <c r="K2" t="s">
        <v>9</v>
      </c>
      <c r="L2" t="s">
        <v>2</v>
      </c>
    </row>
    <row r="3" spans="1:12" x14ac:dyDescent="0.25">
      <c r="A3" t="s">
        <v>10</v>
      </c>
      <c r="B3" s="2">
        <v>46.024999999999999</v>
      </c>
      <c r="C3" t="s">
        <v>8</v>
      </c>
    </row>
    <row r="4" spans="1:12" x14ac:dyDescent="0.25">
      <c r="A4" t="s">
        <v>11</v>
      </c>
      <c r="B4">
        <v>2</v>
      </c>
    </row>
    <row r="5" spans="1:12" x14ac:dyDescent="0.25">
      <c r="A5" t="s">
        <v>12</v>
      </c>
      <c r="B5">
        <v>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Data calculations</vt:lpstr>
      <vt:lpstr>Constants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2023-10-23T14:56:25Z</dcterms:modified>
</cp:coreProperties>
</file>